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2125" windowHeight="12015" tabRatio="718"/>
  </bookViews>
  <sheets>
    <sheet name="Bandwidth" sheetId="49" r:id="rId1"/>
  </sheets>
  <definedNames>
    <definedName name="solver_adj" localSheetId="0" hidden="1">Bandwidth!$P$60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Bandwidth!$P$61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0.3722</definedName>
  </definedNames>
  <calcPr calcId="152511"/>
</workbook>
</file>

<file path=xl/calcChain.xml><?xml version="1.0" encoding="utf-8"?>
<calcChain xmlns="http://schemas.openxmlformats.org/spreadsheetml/2006/main">
  <c r="M65" i="49" l="1"/>
  <c r="I65" i="49"/>
  <c r="I56" i="49"/>
  <c r="M64" i="49" s="1"/>
  <c r="J33" i="49" a="1"/>
  <c r="K33" i="49" s="1"/>
  <c r="J39" i="49" a="1"/>
  <c r="J39" i="49" s="1"/>
  <c r="L4" i="49" a="1"/>
  <c r="L4" i="49" s="1"/>
  <c r="L5" i="49" s="1" a="1"/>
  <c r="L5" i="49" s="1"/>
  <c r="L6" i="49" a="1"/>
  <c r="L6" i="49" s="1"/>
  <c r="M67" i="49" l="1"/>
  <c r="M66" i="49"/>
  <c r="L7" i="49"/>
  <c r="J40" i="49"/>
  <c r="K34" i="49"/>
  <c r="J34" i="49"/>
  <c r="J33" i="49"/>
  <c r="J36" i="49" s="1" a="1"/>
  <c r="F7" i="49"/>
  <c r="C25" i="49" s="1"/>
  <c r="P65" i="49" l="1"/>
  <c r="P66" i="49" s="1"/>
  <c r="J36" i="49"/>
  <c r="J37" i="49"/>
  <c r="K37" i="49"/>
  <c r="K36" i="49"/>
  <c r="F8" i="49"/>
  <c r="G8" i="49" s="1"/>
  <c r="G7" i="49"/>
  <c r="F5" i="49"/>
  <c r="C23" i="49" s="1"/>
  <c r="D24" i="49" s="1"/>
  <c r="F6" i="49"/>
  <c r="D26" i="49"/>
  <c r="C26" i="49"/>
  <c r="J42" i="49" l="1" a="1"/>
  <c r="G5" i="49"/>
  <c r="F9" i="49"/>
  <c r="C24" i="49"/>
  <c r="D25" i="49" s="1"/>
  <c r="I22" i="49" s="1" a="1"/>
  <c r="I22" i="49" s="1"/>
  <c r="I23" i="49" s="1" a="1"/>
  <c r="I23" i="49" s="1"/>
  <c r="G6" i="49"/>
  <c r="I24" i="49" l="1" a="1"/>
  <c r="I24" i="49" s="1"/>
  <c r="J42" i="49"/>
  <c r="J43" i="49"/>
  <c r="G9" i="49"/>
  <c r="L8" i="49" s="1"/>
  <c r="I25" i="49"/>
  <c r="E24" i="49" s="1"/>
  <c r="E26" i="49" l="1"/>
  <c r="F26" i="49" s="1"/>
  <c r="E25" i="49"/>
  <c r="F25" i="49" s="1"/>
  <c r="K20" i="49"/>
  <c r="K21" i="49"/>
  <c r="F35" i="49"/>
  <c r="F36" i="49"/>
  <c r="F34" i="49"/>
  <c r="F37" i="49"/>
  <c r="F24" i="49"/>
  <c r="F27" i="49" l="1"/>
  <c r="I26" i="49" s="1"/>
  <c r="I27" i="49" s="1"/>
  <c r="I28" i="49" s="1"/>
  <c r="E27" i="49"/>
  <c r="K22" i="49"/>
  <c r="L27" i="49" s="1"/>
  <c r="L28" i="49" s="1"/>
  <c r="C53" i="49"/>
  <c r="D54" i="49" s="1"/>
  <c r="C62" i="49"/>
  <c r="D63" i="49" s="1"/>
  <c r="F38" i="49"/>
  <c r="G34" i="49"/>
  <c r="C63" i="49"/>
  <c r="C54" i="49"/>
  <c r="G35" i="49"/>
  <c r="C56" i="49"/>
  <c r="G37" i="49"/>
  <c r="C65" i="49"/>
  <c r="G36" i="49"/>
  <c r="C64" i="49"/>
  <c r="C55" i="49"/>
  <c r="D56" i="49" l="1"/>
  <c r="D55" i="49"/>
  <c r="D65" i="49"/>
  <c r="D64" i="49"/>
  <c r="G38" i="49"/>
  <c r="J45" i="49" s="1"/>
  <c r="I61" i="49" l="1" a="1"/>
  <c r="I61" i="49" s="1"/>
  <c r="I62" i="49" s="1" a="1"/>
  <c r="I62" i="49" s="1"/>
  <c r="I54" i="49" a="1"/>
  <c r="I54" i="49" s="1"/>
  <c r="I52" i="49" a="1"/>
  <c r="I52" i="49" s="1"/>
  <c r="I53" i="49" s="1" a="1"/>
  <c r="I53" i="49" s="1"/>
  <c r="I63" i="49" a="1"/>
  <c r="I63" i="49" s="1"/>
  <c r="I64" i="49" s="1"/>
  <c r="E63" i="49" s="1"/>
  <c r="I55" i="49" l="1"/>
  <c r="E55" i="49" s="1"/>
  <c r="F55" i="49" s="1"/>
  <c r="E64" i="49"/>
  <c r="F64" i="49" s="1"/>
  <c r="L55" i="49"/>
  <c r="E65" i="49"/>
  <c r="F65" i="49" s="1"/>
  <c r="L54" i="49"/>
  <c r="E54" i="49"/>
  <c r="F63" i="49"/>
  <c r="E56" i="49" l="1"/>
  <c r="F56" i="49" s="1"/>
  <c r="E66" i="49"/>
  <c r="F66" i="49"/>
  <c r="I66" i="49" s="1"/>
  <c r="I67" i="49" s="1"/>
  <c r="M55" i="49" s="1"/>
  <c r="F54" i="49"/>
  <c r="E57" i="49"/>
  <c r="F57" i="49" l="1"/>
  <c r="I57" i="49" s="1"/>
  <c r="I58" i="49" s="1"/>
  <c r="M54" i="49" s="1"/>
  <c r="L59" i="49" s="1"/>
  <c r="K60" i="49"/>
  <c r="L60" i="49"/>
  <c r="K59" i="49" l="1"/>
  <c r="K61" i="49" s="1"/>
  <c r="M60" i="49"/>
  <c r="L61" i="49"/>
  <c r="M59" i="49" l="1"/>
  <c r="M61" i="49"/>
  <c r="P60" i="49" s="1"/>
  <c r="P61" i="49" s="1"/>
</calcChain>
</file>

<file path=xl/sharedStrings.xml><?xml version="1.0" encoding="utf-8"?>
<sst xmlns="http://schemas.openxmlformats.org/spreadsheetml/2006/main" count="75" uniqueCount="32">
  <si>
    <t>n</t>
  </si>
  <si>
    <t>(X'X)=</t>
  </si>
  <si>
    <r>
      <t>(X'X)</t>
    </r>
    <r>
      <rPr>
        <b/>
        <vertAlign val="superscript"/>
        <sz val="11"/>
        <color theme="1"/>
        <rFont val="Calibri"/>
        <family val="2"/>
        <scheme val="minor"/>
      </rPr>
      <t>-1</t>
    </r>
    <r>
      <rPr>
        <b/>
        <sz val="11"/>
        <color theme="1"/>
        <rFont val="Calibri"/>
        <family val="2"/>
        <scheme val="minor"/>
      </rPr>
      <t>=</t>
    </r>
  </si>
  <si>
    <t>(X'Y)=</t>
  </si>
  <si>
    <t>β=</t>
  </si>
  <si>
    <t>σ=</t>
  </si>
  <si>
    <t>cons</t>
  </si>
  <si>
    <t>sal</t>
  </si>
  <si>
    <t>BD</t>
  </si>
  <si>
    <t>n=</t>
  </si>
  <si>
    <t>k=</t>
  </si>
  <si>
    <t>u</t>
  </si>
  <si>
    <r>
      <t>u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</si>
  <si>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>price</t>
  </si>
  <si>
    <t>q=</t>
  </si>
  <si>
    <t>ck=</t>
  </si>
  <si>
    <t>bT=</t>
  </si>
  <si>
    <t>T=</t>
  </si>
  <si>
    <t>v</t>
  </si>
  <si>
    <t>sal(-1)</t>
  </si>
  <si>
    <t>Var(β)=</t>
  </si>
  <si>
    <t>σ(β)=</t>
  </si>
  <si>
    <t>v2</t>
  </si>
  <si>
    <t>β</t>
  </si>
  <si>
    <t>σ</t>
  </si>
  <si>
    <t>price(-1)</t>
  </si>
  <si>
    <t>α(1)=</t>
  </si>
  <si>
    <t>Denom1</t>
  </si>
  <si>
    <t>Denom2</t>
  </si>
  <si>
    <t>Numer1</t>
  </si>
  <si>
    <t>Numer2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</si>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</sst>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99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0" xfId="0" applyBorder="1"/>
    <xf numFmtId="0" fontId="0" fillId="2" borderId="0" xfId="0" applyFill="1"/>
    <xf numFmtId="0" fontId="1" fillId="0" borderId="5" xfId="0" applyFont="1" applyBorder="1" applyAlignment="1">
      <alignment horizontal="center"/>
    </xf>
    <xf numFmtId="0" fontId="1" fillId="0" borderId="0" xfId="0" applyFont="1" applyBorder="1"/>
    <xf numFmtId="0" fontId="1" fillId="2" borderId="5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6" xfId="0" applyBorder="1"/>
    <xf numFmtId="0" fontId="0" fillId="0" borderId="0" xfId="0" applyFill="1" applyBorder="1"/>
    <xf numFmtId="0" fontId="1" fillId="2" borderId="0" xfId="0" applyFont="1" applyFill="1"/>
    <xf numFmtId="0" fontId="0" fillId="2" borderId="1" xfId="0" applyFill="1" applyBorder="1"/>
    <xf numFmtId="0" fontId="1" fillId="0" borderId="0" xfId="0" applyFont="1" applyAlignment="1">
      <alignment horizontal="right"/>
    </xf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1" fillId="0" borderId="5" xfId="0" applyFont="1" applyFill="1" applyBorder="1" applyAlignment="1">
      <alignment horizontal="center"/>
    </xf>
    <xf numFmtId="0" fontId="1" fillId="0" borderId="5" xfId="0" applyFont="1" applyBorder="1"/>
    <xf numFmtId="0" fontId="1" fillId="0" borderId="0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0" xfId="0" applyFill="1" applyAlignment="1">
      <alignment horizontal="center"/>
    </xf>
    <xf numFmtId="0" fontId="1" fillId="0" borderId="7" xfId="0" applyFont="1" applyBorder="1"/>
    <xf numFmtId="0" fontId="0" fillId="0" borderId="0" xfId="0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0" fillId="5" borderId="0" xfId="0" applyFill="1"/>
    <xf numFmtId="0" fontId="0" fillId="5" borderId="0" xfId="0" applyFill="1" applyBorder="1"/>
    <xf numFmtId="0" fontId="3" fillId="0" borderId="0" xfId="0" applyFont="1" applyFill="1" applyAlignment="1">
      <alignment horizontal="center"/>
    </xf>
    <xf numFmtId="164" fontId="0" fillId="2" borderId="8" xfId="0" applyNumberFormat="1" applyFill="1" applyBorder="1"/>
    <xf numFmtId="0" fontId="0" fillId="0" borderId="6" xfId="0" applyFill="1" applyBorder="1"/>
    <xf numFmtId="0" fontId="3" fillId="0" borderId="6" xfId="0" applyFont="1" applyBorder="1" applyAlignment="1">
      <alignment horizontal="right"/>
    </xf>
    <xf numFmtId="0" fontId="4" fillId="0" borderId="0" xfId="0" applyFont="1" applyFill="1"/>
    <xf numFmtId="0" fontId="3" fillId="0" borderId="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0" fillId="0" borderId="10" xfId="0" applyBorder="1"/>
    <xf numFmtId="0" fontId="1" fillId="0" borderId="4" xfId="0" applyFont="1" applyBorder="1" applyAlignment="1">
      <alignment horizontal="center"/>
    </xf>
    <xf numFmtId="165" fontId="5" fillId="0" borderId="0" xfId="0" applyNumberFormat="1" applyFont="1"/>
    <xf numFmtId="0" fontId="1" fillId="0" borderId="0" xfId="0" applyFont="1"/>
    <xf numFmtId="0" fontId="1" fillId="0" borderId="8" xfId="0" applyFont="1" applyBorder="1"/>
    <xf numFmtId="164" fontId="0" fillId="0" borderId="0" xfId="0" applyNumberFormat="1" applyFill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9900"/>
      <color rgb="FF9933FF"/>
      <color rgb="FFFF9900"/>
      <color rgb="FFFF9933"/>
      <color rgb="FFCC3300"/>
      <color rgb="FFFF99FF"/>
      <color rgb="FFFF66FF"/>
      <color rgb="FF669900"/>
      <color rgb="FFCC3399"/>
      <color rgb="FFCC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38100</xdr:colOff>
      <xdr:row>0</xdr:row>
      <xdr:rowOff>142875</xdr:rowOff>
    </xdr:from>
    <xdr:to>
      <xdr:col>19</xdr:col>
      <xdr:colOff>447675</xdr:colOff>
      <xdr:row>15</xdr:row>
      <xdr:rowOff>133350</xdr:rowOff>
    </xdr:to>
    <xdr:pic>
      <xdr:nvPicPr>
        <xdr:cNvPr id="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099625" y="142875"/>
          <a:ext cx="4171950" cy="29051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38100</xdr:colOff>
      <xdr:row>17</xdr:row>
      <xdr:rowOff>114300</xdr:rowOff>
    </xdr:from>
    <xdr:to>
      <xdr:col>19</xdr:col>
      <xdr:colOff>381000</xdr:colOff>
      <xdr:row>29</xdr:row>
      <xdr:rowOff>0</xdr:rowOff>
    </xdr:to>
    <xdr:pic>
      <xdr:nvPicPr>
        <xdr:cNvPr id="1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099625" y="3114675"/>
          <a:ext cx="4105275" cy="2219325"/>
        </a:xfrm>
        <a:prstGeom prst="rect">
          <a:avLst/>
        </a:prstGeom>
        <a:noFill/>
      </xdr:spPr>
    </xdr:pic>
    <xdr:clientData/>
  </xdr:twoCellAnchor>
  <xdr:twoCellAnchor editAs="oneCell">
    <xdr:from>
      <xdr:col>11</xdr:col>
      <xdr:colOff>400050</xdr:colOff>
      <xdr:row>31</xdr:row>
      <xdr:rowOff>66675</xdr:rowOff>
    </xdr:from>
    <xdr:to>
      <xdr:col>17</xdr:col>
      <xdr:colOff>323850</xdr:colOff>
      <xdr:row>48</xdr:row>
      <xdr:rowOff>161925</xdr:rowOff>
    </xdr:to>
    <xdr:pic>
      <xdr:nvPicPr>
        <xdr:cNvPr id="28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91400" y="6086475"/>
          <a:ext cx="4143375" cy="3390900"/>
        </a:xfrm>
        <a:prstGeom prst="rect">
          <a:avLst/>
        </a:prstGeom>
        <a:noFill/>
      </xdr:spPr>
    </xdr:pic>
    <xdr:clientData/>
  </xdr:twoCellAnchor>
  <xdr:twoCellAnchor>
    <xdr:from>
      <xdr:col>13</xdr:col>
      <xdr:colOff>1</xdr:colOff>
      <xdr:row>38</xdr:row>
      <xdr:rowOff>142875</xdr:rowOff>
    </xdr:from>
    <xdr:to>
      <xdr:col>15</xdr:col>
      <xdr:colOff>28575</xdr:colOff>
      <xdr:row>60</xdr:row>
      <xdr:rowOff>76200</xdr:rowOff>
    </xdr:to>
    <xdr:cxnSp macro="">
      <xdr:nvCxnSpPr>
        <xdr:cNvPr id="22" name="Straight Arrow Connector 21"/>
        <xdr:cNvCxnSpPr/>
      </xdr:nvCxnSpPr>
      <xdr:spPr>
        <a:xfrm flipH="1" flipV="1">
          <a:off x="7800976" y="7553325"/>
          <a:ext cx="1247774" cy="413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25</xdr:row>
      <xdr:rowOff>28575</xdr:rowOff>
    </xdr:from>
    <xdr:to>
      <xdr:col>13</xdr:col>
      <xdr:colOff>285750</xdr:colOff>
      <xdr:row>27</xdr:row>
      <xdr:rowOff>95250</xdr:rowOff>
    </xdr:to>
    <xdr:cxnSp macro="">
      <xdr:nvCxnSpPr>
        <xdr:cNvPr id="26" name="Straight Arrow Connector 25"/>
        <xdr:cNvCxnSpPr/>
      </xdr:nvCxnSpPr>
      <xdr:spPr>
        <a:xfrm flipV="1">
          <a:off x="7610475" y="4886325"/>
          <a:ext cx="8858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3"/>
  <sheetViews>
    <sheetView tabSelected="1" topLeftCell="A37" workbookViewId="0">
      <selection activeCell="L64" sqref="L64:P67"/>
    </sheetView>
  </sheetViews>
  <sheetFormatPr defaultRowHeight="15" x14ac:dyDescent="0.25"/>
  <cols>
    <col min="1" max="1" width="3" customWidth="1"/>
    <col min="9" max="9" width="11.140625" customWidth="1"/>
    <col min="10" max="10" width="9.85546875" customWidth="1"/>
    <col min="11" max="11" width="10.7109375" customWidth="1"/>
    <col min="12" max="12" width="14.7109375" customWidth="1"/>
    <col min="13" max="13" width="12" bestFit="1" customWidth="1"/>
    <col min="18" max="18" width="10.7109375" bestFit="1" customWidth="1"/>
  </cols>
  <sheetData>
    <row r="1" spans="1:15" x14ac:dyDescent="0.25">
      <c r="A1" s="31"/>
    </row>
    <row r="2" spans="1:15" x14ac:dyDescent="0.25">
      <c r="A2" s="31"/>
      <c r="C2" s="12"/>
      <c r="D2" s="10"/>
      <c r="E2" s="12"/>
      <c r="F2" s="12"/>
      <c r="G2" s="12"/>
      <c r="H2" s="12"/>
      <c r="I2" s="12"/>
    </row>
    <row r="3" spans="1:15" x14ac:dyDescent="0.25">
      <c r="A3" s="31"/>
      <c r="C3" s="13" t="s">
        <v>8</v>
      </c>
      <c r="D3" s="6"/>
      <c r="H3" s="5"/>
      <c r="K3" s="12"/>
      <c r="L3" s="12"/>
      <c r="M3" s="12"/>
      <c r="N3" s="12"/>
      <c r="O3" s="12"/>
    </row>
    <row r="4" spans="1:15" ht="17.25" x14ac:dyDescent="0.25">
      <c r="A4" s="31"/>
      <c r="B4" s="22"/>
      <c r="C4" s="9" t="s">
        <v>6</v>
      </c>
      <c r="D4" s="7" t="s">
        <v>0</v>
      </c>
      <c r="E4" s="9" t="s">
        <v>7</v>
      </c>
      <c r="F4" s="7" t="s">
        <v>11</v>
      </c>
      <c r="G4" s="20" t="s">
        <v>12</v>
      </c>
      <c r="H4" s="15" t="s">
        <v>9</v>
      </c>
      <c r="I4" s="26">
        <v>4</v>
      </c>
      <c r="K4" s="16" t="s">
        <v>1</v>
      </c>
      <c r="L4">
        <f t="array" ref="L4">MMULT(TRANSPOSE(E5:E8),E5:E8)</f>
        <v>1220000</v>
      </c>
      <c r="M4" s="22"/>
      <c r="N4" s="12"/>
      <c r="O4" s="12"/>
    </row>
    <row r="5" spans="1:15" ht="17.25" x14ac:dyDescent="0.25">
      <c r="A5" s="31"/>
      <c r="B5" s="12"/>
      <c r="C5" s="6">
        <v>100</v>
      </c>
      <c r="D5">
        <v>1</v>
      </c>
      <c r="E5" s="6">
        <v>500</v>
      </c>
      <c r="F5">
        <f>C5-L$7*E5</f>
        <v>-43.442622950819668</v>
      </c>
      <c r="G5">
        <f>F5^2</f>
        <v>1887.2614888470837</v>
      </c>
      <c r="H5" s="15" t="s">
        <v>10</v>
      </c>
      <c r="I5" s="26">
        <v>1</v>
      </c>
      <c r="K5" s="16" t="s">
        <v>2</v>
      </c>
      <c r="L5">
        <f t="array" ref="L5">MINVERSE(L4)</f>
        <v>8.1967213114754094E-7</v>
      </c>
      <c r="M5" s="12"/>
      <c r="N5" s="17"/>
      <c r="O5" s="12"/>
    </row>
    <row r="6" spans="1:15" x14ac:dyDescent="0.25">
      <c r="A6" s="31"/>
      <c r="B6" s="12"/>
      <c r="C6" s="6">
        <v>150</v>
      </c>
      <c r="D6">
        <v>1</v>
      </c>
      <c r="E6" s="6">
        <v>600</v>
      </c>
      <c r="F6">
        <f>C6-L$7*E6</f>
        <v>-22.131147540983591</v>
      </c>
      <c r="G6">
        <f t="shared" ref="G6:G8" si="0">F6^2</f>
        <v>489.78769148078402</v>
      </c>
      <c r="H6" s="5"/>
      <c r="K6" s="16" t="s">
        <v>3</v>
      </c>
      <c r="L6">
        <f t="array" ref="L6">MMULT(TRANSPOSE(E5:E8),C5:C8)</f>
        <v>350000</v>
      </c>
      <c r="M6" s="12"/>
      <c r="N6" s="17"/>
      <c r="O6" s="12"/>
    </row>
    <row r="7" spans="1:15" x14ac:dyDescent="0.25">
      <c r="A7" s="31"/>
      <c r="B7" s="12"/>
      <c r="C7" s="6">
        <v>200</v>
      </c>
      <c r="D7">
        <v>1</v>
      </c>
      <c r="E7" s="6">
        <v>600</v>
      </c>
      <c r="F7">
        <f>C7-L$7*E7</f>
        <v>27.868852459016409</v>
      </c>
      <c r="G7">
        <f t="shared" si="0"/>
        <v>776.67293738242495</v>
      </c>
      <c r="H7" s="5"/>
      <c r="K7" s="19" t="s">
        <v>4</v>
      </c>
      <c r="L7">
        <f>L5*L6</f>
        <v>0.28688524590163933</v>
      </c>
      <c r="M7" s="12"/>
      <c r="N7" s="17"/>
      <c r="O7" s="12"/>
    </row>
    <row r="8" spans="1:15" x14ac:dyDescent="0.25">
      <c r="A8" s="31"/>
      <c r="B8" s="12"/>
      <c r="C8" s="6">
        <v>180</v>
      </c>
      <c r="D8">
        <v>1</v>
      </c>
      <c r="E8" s="6">
        <v>500</v>
      </c>
      <c r="F8">
        <f>C8-L$7*E8</f>
        <v>36.557377049180332</v>
      </c>
      <c r="G8">
        <f t="shared" si="0"/>
        <v>1336.4418167159367</v>
      </c>
      <c r="H8" s="5"/>
      <c r="K8" s="18" t="s">
        <v>5</v>
      </c>
      <c r="L8" s="1">
        <f>(G9/(I4-I5))^0.5</f>
        <v>38.687482620033698</v>
      </c>
      <c r="M8" s="12"/>
      <c r="N8" s="12"/>
      <c r="O8" s="12"/>
    </row>
    <row r="9" spans="1:15" x14ac:dyDescent="0.25">
      <c r="A9" s="31"/>
      <c r="B9" s="12"/>
      <c r="C9" s="12"/>
      <c r="F9" s="21">
        <f>SUM(F5:F8)</f>
        <v>-1.1475409836065182</v>
      </c>
      <c r="G9" s="21">
        <f>SUM(G5:G8)</f>
        <v>4490.1639344262294</v>
      </c>
      <c r="H9" s="8"/>
      <c r="M9" s="12"/>
      <c r="N9" s="12"/>
      <c r="O9" s="12"/>
    </row>
    <row r="10" spans="1:15" x14ac:dyDescent="0.25">
      <c r="A10" s="31"/>
      <c r="B10" s="17"/>
      <c r="C10" s="12"/>
      <c r="H10" s="5"/>
      <c r="K10" s="16"/>
      <c r="M10" s="10"/>
      <c r="N10" s="17"/>
      <c r="O10" s="12"/>
    </row>
    <row r="11" spans="1:15" x14ac:dyDescent="0.25">
      <c r="A11" s="31"/>
      <c r="B11" s="17"/>
      <c r="C11" s="12"/>
      <c r="L11" s="12"/>
      <c r="M11" s="12"/>
      <c r="N11" s="12"/>
      <c r="O11" s="12"/>
    </row>
    <row r="12" spans="1:15" x14ac:dyDescent="0.25">
      <c r="A12" s="31"/>
      <c r="B12" s="12"/>
      <c r="C12" s="12"/>
      <c r="L12" s="12"/>
      <c r="M12" s="12"/>
      <c r="N12" s="12"/>
      <c r="O12" s="12"/>
    </row>
    <row r="13" spans="1:15" x14ac:dyDescent="0.25">
      <c r="A13" s="31"/>
      <c r="B13" s="12"/>
      <c r="C13" s="12"/>
      <c r="L13" s="12"/>
      <c r="M13" s="12"/>
      <c r="N13" s="18"/>
      <c r="O13" s="12"/>
    </row>
    <row r="14" spans="1:15" x14ac:dyDescent="0.25">
      <c r="A14" s="31"/>
      <c r="B14" s="12"/>
      <c r="C14" s="12"/>
      <c r="D14" s="12"/>
      <c r="E14" s="18"/>
      <c r="F14" s="10"/>
      <c r="G14" s="12"/>
      <c r="L14" s="12"/>
      <c r="M14" s="12"/>
      <c r="N14" s="12"/>
      <c r="O14" s="12"/>
    </row>
    <row r="15" spans="1:15" x14ac:dyDescent="0.25">
      <c r="A15" s="31"/>
      <c r="B15" s="12"/>
      <c r="D15" s="23"/>
      <c r="L15" s="12"/>
      <c r="M15" s="12"/>
      <c r="N15" s="12"/>
      <c r="O15" s="12"/>
    </row>
    <row r="16" spans="1:15" x14ac:dyDescent="0.25">
      <c r="A16" s="31"/>
      <c r="B16" s="12"/>
      <c r="D16" s="23"/>
      <c r="L16" s="12"/>
      <c r="M16" s="12"/>
      <c r="N16" s="12"/>
      <c r="O16" s="12"/>
    </row>
    <row r="17" spans="1:21" ht="15.75" thickBot="1" x14ac:dyDescent="0.3">
      <c r="A17" s="31"/>
      <c r="B17" s="36"/>
      <c r="C17" s="11"/>
      <c r="D17" s="37"/>
      <c r="E17" s="11"/>
      <c r="F17" s="11"/>
      <c r="G17" s="11"/>
      <c r="H17" s="11"/>
      <c r="I17" s="11"/>
      <c r="J17" s="11"/>
      <c r="K17" s="11"/>
      <c r="L17" s="36"/>
      <c r="M17" s="36"/>
      <c r="N17" s="36"/>
      <c r="O17" s="36"/>
      <c r="P17" s="11"/>
      <c r="Q17" s="11"/>
      <c r="R17" s="11"/>
      <c r="S17" s="11"/>
      <c r="T17" s="11"/>
      <c r="U17" s="11"/>
    </row>
    <row r="18" spans="1:21" x14ac:dyDescent="0.25">
      <c r="A18" s="31"/>
      <c r="B18" s="12"/>
      <c r="H18" s="1"/>
      <c r="M18" s="12"/>
      <c r="N18" s="17"/>
      <c r="O18" s="12"/>
    </row>
    <row r="19" spans="1:21" x14ac:dyDescent="0.25">
      <c r="A19" s="31"/>
      <c r="B19" s="12"/>
      <c r="M19" s="12"/>
      <c r="N19" s="12"/>
      <c r="O19" s="12"/>
    </row>
    <row r="20" spans="1:21" x14ac:dyDescent="0.25">
      <c r="A20" s="31"/>
      <c r="B20" s="12"/>
      <c r="H20" s="1"/>
      <c r="K20">
        <f>4*I25^2*(1-I25)^4</f>
        <v>8.280295672255425E-2</v>
      </c>
      <c r="M20" s="12"/>
      <c r="N20" s="12"/>
      <c r="O20" s="12"/>
    </row>
    <row r="21" spans="1:21" x14ac:dyDescent="0.25">
      <c r="A21" s="31"/>
      <c r="B21" s="12"/>
      <c r="J21" s="1"/>
      <c r="K21">
        <f>(1-I25)^6*(1+I25)^2</f>
        <v>9.0653687085884213E-2</v>
      </c>
    </row>
    <row r="22" spans="1:21" x14ac:dyDescent="0.25">
      <c r="A22" s="31"/>
      <c r="B22" s="12"/>
      <c r="C22" s="9" t="s">
        <v>7</v>
      </c>
      <c r="D22" s="7" t="s">
        <v>19</v>
      </c>
      <c r="E22" s="7" t="s">
        <v>18</v>
      </c>
      <c r="F22" s="7" t="s">
        <v>22</v>
      </c>
      <c r="H22" s="16" t="s">
        <v>1</v>
      </c>
      <c r="I22">
        <f t="array" ref="I22">MMULT(TRANSPOSE(D24:D26),D24:D26)</f>
        <v>927741198.60252619</v>
      </c>
      <c r="J22" s="1"/>
      <c r="K22">
        <f>K20/K21</f>
        <v>0.91339866456956931</v>
      </c>
    </row>
    <row r="23" spans="1:21" ht="17.25" x14ac:dyDescent="0.25">
      <c r="A23" s="31"/>
      <c r="B23" s="12"/>
      <c r="C23" s="6">
        <f>E5*F5</f>
        <v>-21721.311475409835</v>
      </c>
      <c r="H23" s="16" t="s">
        <v>2</v>
      </c>
      <c r="I23">
        <f t="array" ref="I23">MINVERSE(I22)</f>
        <v>1.0778868088496217E-9</v>
      </c>
    </row>
    <row r="24" spans="1:21" x14ac:dyDescent="0.25">
      <c r="A24" s="31"/>
      <c r="B24" s="12"/>
      <c r="C24" s="6">
        <f>E6*F6</f>
        <v>-13278.688524590154</v>
      </c>
      <c r="D24">
        <f>C23</f>
        <v>-21721.311475409835</v>
      </c>
      <c r="E24">
        <f>(C24-D24*I$25)</f>
        <v>-4568.1413859484164</v>
      </c>
      <c r="F24">
        <f>E24^2</f>
        <v>20867915.722014718</v>
      </c>
      <c r="H24" s="16" t="s">
        <v>3</v>
      </c>
      <c r="I24">
        <f t="array" ref="I24">MMULT(TRANSPOSE(D24:D26),C24:C26)</f>
        <v>372037086.80462241</v>
      </c>
      <c r="K24" s="15" t="s">
        <v>14</v>
      </c>
      <c r="L24">
        <v>1</v>
      </c>
    </row>
    <row r="25" spans="1:21" x14ac:dyDescent="0.25">
      <c r="A25" s="31"/>
      <c r="B25" s="12"/>
      <c r="C25" s="6">
        <f>E7*F7</f>
        <v>16721.311475409846</v>
      </c>
      <c r="D25">
        <f>C24</f>
        <v>-13278.688524590154</v>
      </c>
      <c r="E25">
        <f t="shared" ref="E25:E26" si="1">(C25-D25*I$25)</f>
        <v>22046.24972620215</v>
      </c>
      <c r="F25">
        <f t="shared" ref="F25:F26" si="2">E25^2</f>
        <v>486037126.99006838</v>
      </c>
      <c r="H25" s="19" t="s">
        <v>4</v>
      </c>
      <c r="I25" s="25">
        <f>I23*I24</f>
        <v>0.40101386826954416</v>
      </c>
      <c r="K25" s="15" t="s">
        <v>15</v>
      </c>
      <c r="L25">
        <v>1.1447000000000001</v>
      </c>
    </row>
    <row r="26" spans="1:21" x14ac:dyDescent="0.25">
      <c r="A26" s="31"/>
      <c r="B26" s="12"/>
      <c r="C26" s="6">
        <f>E8*F8</f>
        <v>18278.688524590165</v>
      </c>
      <c r="D26">
        <f>C25</f>
        <v>16721.311475409846</v>
      </c>
      <c r="E26">
        <f t="shared" si="1"/>
        <v>11573.210727296144</v>
      </c>
      <c r="F26">
        <f t="shared" si="2"/>
        <v>133939206.53840254</v>
      </c>
      <c r="H26" s="19" t="s">
        <v>5</v>
      </c>
      <c r="I26">
        <f>(F27/(3-1))^0.5</f>
        <v>17900.338673478858</v>
      </c>
      <c r="K26" s="23" t="s">
        <v>17</v>
      </c>
      <c r="L26">
        <v>4</v>
      </c>
    </row>
    <row r="27" spans="1:21" ht="15.75" thickBot="1" x14ac:dyDescent="0.3">
      <c r="A27" s="31"/>
      <c r="B27" s="12"/>
      <c r="E27" s="21">
        <f>SUM(E24:E26)</f>
        <v>29051.319067549877</v>
      </c>
      <c r="F27" s="21">
        <f>SUM(F24:F26)</f>
        <v>640844249.25048566</v>
      </c>
      <c r="H27" s="19" t="s">
        <v>20</v>
      </c>
      <c r="I27">
        <f>I23*I26^2</f>
        <v>0.34537878139711875</v>
      </c>
      <c r="K27" s="23" t="s">
        <v>26</v>
      </c>
      <c r="L27">
        <f>K22</f>
        <v>0.91339866456956931</v>
      </c>
    </row>
    <row r="28" spans="1:21" ht="15.75" thickBot="1" x14ac:dyDescent="0.3">
      <c r="A28" s="31"/>
      <c r="B28" s="12"/>
      <c r="H28" s="19" t="s">
        <v>21</v>
      </c>
      <c r="I28">
        <f>I27^0.5</f>
        <v>0.58768935790698029</v>
      </c>
      <c r="K28" s="23" t="s">
        <v>16</v>
      </c>
      <c r="L28" s="35">
        <f>L25*(L27*L26)^(1/(2*L24+1))</f>
        <v>1.7630520635831675</v>
      </c>
    </row>
    <row r="29" spans="1:21" x14ac:dyDescent="0.25">
      <c r="A29" s="31"/>
      <c r="B29" s="12"/>
    </row>
    <row r="30" spans="1:21" x14ac:dyDescent="0.25">
      <c r="A30" s="31"/>
      <c r="B30" s="33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</row>
    <row r="31" spans="1:21" x14ac:dyDescent="0.25">
      <c r="A31" s="29"/>
      <c r="B31" s="30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29"/>
      <c r="P31" s="29"/>
      <c r="Q31" s="29"/>
      <c r="R31" s="29"/>
      <c r="S31" s="29"/>
      <c r="T31" s="29"/>
      <c r="U31" s="29"/>
    </row>
    <row r="32" spans="1:21" x14ac:dyDescent="0.25">
      <c r="A32" s="29"/>
    </row>
    <row r="33" spans="1:22" ht="17.25" x14ac:dyDescent="0.25">
      <c r="A33" s="29"/>
      <c r="C33" s="9" t="s">
        <v>6</v>
      </c>
      <c r="D33" s="9" t="s">
        <v>7</v>
      </c>
      <c r="E33" s="9" t="s">
        <v>13</v>
      </c>
      <c r="F33" s="7" t="s">
        <v>11</v>
      </c>
      <c r="G33" s="20" t="s">
        <v>12</v>
      </c>
      <c r="H33" s="22"/>
      <c r="I33" s="16" t="s">
        <v>1</v>
      </c>
      <c r="J33" s="2">
        <f t="array" ref="J33:K34">MMULT(TRANSPOSE(D34:E37),D34:E37)</f>
        <v>1220000</v>
      </c>
      <c r="K33" s="3">
        <v>263000</v>
      </c>
    </row>
    <row r="34" spans="1:22" x14ac:dyDescent="0.25">
      <c r="A34" s="29"/>
      <c r="C34" s="6">
        <v>100</v>
      </c>
      <c r="D34" s="6">
        <v>500</v>
      </c>
      <c r="E34" s="6">
        <v>100</v>
      </c>
      <c r="F34">
        <f>C34-J$42*D34-J$43*E34</f>
        <v>-38.207043756669989</v>
      </c>
      <c r="G34">
        <f>F34^2</f>
        <v>1459.7781926240953</v>
      </c>
      <c r="H34" s="12"/>
      <c r="J34" s="2">
        <v>263000</v>
      </c>
      <c r="K34" s="3">
        <v>59000</v>
      </c>
    </row>
    <row r="35" spans="1:22" x14ac:dyDescent="0.25">
      <c r="A35" s="29"/>
      <c r="C35" s="6">
        <v>150</v>
      </c>
      <c r="D35" s="6">
        <v>600</v>
      </c>
      <c r="E35" s="6">
        <v>120</v>
      </c>
      <c r="F35">
        <f>C35-J$42*D35-J$43*E35</f>
        <v>-15.848452508003987</v>
      </c>
      <c r="G35">
        <f t="shared" ref="G35:G37" si="3">F35^2</f>
        <v>251.17344689845788</v>
      </c>
      <c r="H35" s="12"/>
    </row>
    <row r="36" spans="1:22" ht="17.25" x14ac:dyDescent="0.25">
      <c r="A36" s="29"/>
      <c r="C36" s="6">
        <v>200</v>
      </c>
      <c r="D36" s="6">
        <v>600</v>
      </c>
      <c r="E36" s="6">
        <v>110</v>
      </c>
      <c r="F36">
        <f>C36-J$42*D36-J$43*E36</f>
        <v>40.875133404482682</v>
      </c>
      <c r="G36">
        <f t="shared" si="3"/>
        <v>1670.7765308342559</v>
      </c>
      <c r="H36" s="12"/>
      <c r="I36" s="16" t="s">
        <v>2</v>
      </c>
      <c r="J36" s="2">
        <f t="array" ref="J36:K37">MINVERSE(J33:K34)</f>
        <v>2.0988971896122402E-5</v>
      </c>
      <c r="K36" s="3">
        <v>-9.3561010316613429E-5</v>
      </c>
      <c r="M36" s="17"/>
      <c r="N36" s="1"/>
    </row>
    <row r="37" spans="1:22" x14ac:dyDescent="0.25">
      <c r="A37" s="29"/>
      <c r="C37" s="6">
        <v>180</v>
      </c>
      <c r="D37" s="6">
        <v>500</v>
      </c>
      <c r="E37" s="6">
        <v>150</v>
      </c>
      <c r="F37">
        <f>C37-J$42*D37-J$43*E37</f>
        <v>8.1750266808966643</v>
      </c>
      <c r="G37">
        <f t="shared" si="3"/>
        <v>66.831061233372338</v>
      </c>
      <c r="H37" s="12"/>
      <c r="J37" s="2">
        <v>-9.3561010316613429E-5</v>
      </c>
      <c r="K37" s="3">
        <v>4.3400924937744633E-4</v>
      </c>
    </row>
    <row r="38" spans="1:22" x14ac:dyDescent="0.25">
      <c r="A38" s="29"/>
      <c r="B38" s="1"/>
      <c r="C38" s="1"/>
      <c r="D38" s="1"/>
      <c r="E38" s="1"/>
      <c r="F38" s="21">
        <f>SUM(F34:F37)</f>
        <v>-5.0053361792946305</v>
      </c>
      <c r="G38" s="21">
        <f>SUM(G34:G37)</f>
        <v>3448.5592315901813</v>
      </c>
      <c r="H38" s="10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29"/>
      <c r="H39" s="12"/>
      <c r="I39" s="16" t="s">
        <v>3</v>
      </c>
      <c r="J39" s="4">
        <f t="array" ref="J39:J40">MMULT(TRANSPOSE(D34:E37),C34:C37)</f>
        <v>350000</v>
      </c>
      <c r="L39" s="16"/>
      <c r="M39" s="12"/>
      <c r="N39" s="12"/>
    </row>
    <row r="40" spans="1:22" x14ac:dyDescent="0.25">
      <c r="A40" s="29"/>
      <c r="J40" s="4">
        <v>77000</v>
      </c>
      <c r="M40" s="12"/>
      <c r="N40" s="12"/>
    </row>
    <row r="41" spans="1:22" x14ac:dyDescent="0.25">
      <c r="A41" s="29"/>
      <c r="M41" s="12"/>
      <c r="N41" s="12"/>
    </row>
    <row r="42" spans="1:22" x14ac:dyDescent="0.25">
      <c r="A42" s="29"/>
      <c r="I42" s="19" t="s">
        <v>4</v>
      </c>
      <c r="J42" s="4">
        <f t="array" ref="J42:J43">MMULT(J36:K37,J39:J40)</f>
        <v>0.14194236926360659</v>
      </c>
      <c r="L42" s="19"/>
      <c r="M42" s="12"/>
      <c r="N42" s="12"/>
    </row>
    <row r="43" spans="1:22" x14ac:dyDescent="0.25">
      <c r="A43" s="29"/>
      <c r="J43" s="4">
        <v>0.67235859124866693</v>
      </c>
    </row>
    <row r="44" spans="1:22" x14ac:dyDescent="0.25">
      <c r="A44" s="29"/>
    </row>
    <row r="45" spans="1:22" x14ac:dyDescent="0.25">
      <c r="A45" s="29"/>
      <c r="H45" s="44"/>
      <c r="I45" s="18" t="s">
        <v>5</v>
      </c>
      <c r="J45" s="1">
        <f>(G38/(4-2))^0.5</f>
        <v>41.524446002265833</v>
      </c>
    </row>
    <row r="46" spans="1:22" x14ac:dyDescent="0.25">
      <c r="A46" s="29"/>
    </row>
    <row r="47" spans="1:22" x14ac:dyDescent="0.25">
      <c r="A47" s="29"/>
    </row>
    <row r="48" spans="1:22" x14ac:dyDescent="0.25">
      <c r="A48" s="29"/>
    </row>
    <row r="49" spans="1:22" x14ac:dyDescent="0.25">
      <c r="A49" s="29"/>
    </row>
    <row r="50" spans="1:22" ht="15.75" thickBot="1" x14ac:dyDescent="0.3">
      <c r="A50" s="29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</row>
    <row r="51" spans="1:22" x14ac:dyDescent="0.25">
      <c r="A51" s="29"/>
    </row>
    <row r="52" spans="1:22" x14ac:dyDescent="0.25">
      <c r="A52" s="29"/>
      <c r="C52" s="9" t="s">
        <v>7</v>
      </c>
      <c r="D52" s="7" t="s">
        <v>19</v>
      </c>
      <c r="E52" s="7" t="s">
        <v>18</v>
      </c>
      <c r="F52" s="7" t="s">
        <v>22</v>
      </c>
      <c r="H52" s="16" t="s">
        <v>1</v>
      </c>
      <c r="I52">
        <f t="array" ref="I52">MMULT(TRANSPOSE(D54:D56),D54:D56)</f>
        <v>1056846540.1398008</v>
      </c>
    </row>
    <row r="53" spans="1:22" ht="14.25" customHeight="1" x14ac:dyDescent="0.25">
      <c r="A53" s="29"/>
      <c r="C53" s="6">
        <f>D34*F34</f>
        <v>-19103.521878334996</v>
      </c>
      <c r="H53" s="16" t="s">
        <v>2</v>
      </c>
      <c r="I53">
        <f t="array" ref="I53">MINVERSE(I52)</f>
        <v>9.4621116881143309E-10</v>
      </c>
      <c r="K53" s="41"/>
      <c r="L53" s="40" t="s">
        <v>23</v>
      </c>
      <c r="M53" s="40" t="s">
        <v>24</v>
      </c>
      <c r="N53" s="34"/>
    </row>
    <row r="54" spans="1:22" x14ac:dyDescent="0.25">
      <c r="A54" s="29"/>
      <c r="C54" s="6">
        <f>D35*F35</f>
        <v>-9509.0715048023922</v>
      </c>
      <c r="D54">
        <f>C53</f>
        <v>-19103.521878334996</v>
      </c>
      <c r="E54">
        <f>(C54-D54*I$55)</f>
        <v>-8628.9055968608172</v>
      </c>
      <c r="F54">
        <f>E54^2</f>
        <v>74458011.79953593</v>
      </c>
      <c r="H54" s="16" t="s">
        <v>3</v>
      </c>
      <c r="I54">
        <f t="array" ref="I54">MMULT(TRANSPOSE(D54:D56),C54:C56)</f>
        <v>48692607.597763702</v>
      </c>
      <c r="K54" s="42" t="s">
        <v>7</v>
      </c>
      <c r="L54" s="12">
        <f>I55</f>
        <v>4.6073489147556462E-2</v>
      </c>
      <c r="M54" s="12">
        <f>I58</f>
        <v>0.57808809894181912</v>
      </c>
    </row>
    <row r="55" spans="1:22" x14ac:dyDescent="0.25">
      <c r="A55" s="29"/>
      <c r="C55" s="6">
        <f>D36*F36</f>
        <v>24525.080042689609</v>
      </c>
      <c r="D55">
        <f>C54</f>
        <v>-9509.0715048023922</v>
      </c>
      <c r="E55">
        <f>(C55-D55*I$55)</f>
        <v>24963.196145469461</v>
      </c>
      <c r="F55">
        <f t="shared" ref="F55:F56" si="4">E55^2</f>
        <v>623161161.79718137</v>
      </c>
      <c r="H55" s="19" t="s">
        <v>4</v>
      </c>
      <c r="I55" s="14">
        <f>I53*I54</f>
        <v>4.6073489147556462E-2</v>
      </c>
      <c r="K55" s="42" t="s">
        <v>13</v>
      </c>
      <c r="L55" s="12">
        <f>I64</f>
        <v>0.11003523190412631</v>
      </c>
      <c r="M55">
        <f>I67</f>
        <v>0.56884805947469008</v>
      </c>
      <c r="R55" s="23"/>
    </row>
    <row r="56" spans="1:22" x14ac:dyDescent="0.25">
      <c r="A56" s="29"/>
      <c r="C56" s="6">
        <f>D37*F37</f>
        <v>4087.5133404483322</v>
      </c>
      <c r="D56">
        <f>C55</f>
        <v>24525.080042689609</v>
      </c>
      <c r="E56">
        <f>(C56-D56*I$55)</f>
        <v>2957.5573312585188</v>
      </c>
      <c r="F56">
        <f t="shared" si="4"/>
        <v>8747145.3676810116</v>
      </c>
      <c r="H56" s="19" t="s">
        <v>5</v>
      </c>
      <c r="I56">
        <f>(F57/(3-1))^0.5</f>
        <v>18793.167893737318</v>
      </c>
    </row>
    <row r="57" spans="1:22" x14ac:dyDescent="0.25">
      <c r="A57" s="29"/>
      <c r="E57" s="21">
        <f>SUM(E54:E56)</f>
        <v>19291.847879867164</v>
      </c>
      <c r="F57" s="21">
        <f>SUM(F54:F56)</f>
        <v>706366318.96439838</v>
      </c>
      <c r="H57" s="19" t="s">
        <v>20</v>
      </c>
      <c r="I57">
        <f>I53*I56^2</f>
        <v>0.33418585013816643</v>
      </c>
      <c r="O57" s="15" t="s">
        <v>14</v>
      </c>
      <c r="P57">
        <v>1</v>
      </c>
    </row>
    <row r="58" spans="1:22" x14ac:dyDescent="0.25">
      <c r="A58" s="29"/>
      <c r="H58" s="19" t="s">
        <v>21</v>
      </c>
      <c r="I58" s="14">
        <f>I57^0.5</f>
        <v>0.57808809894181912</v>
      </c>
      <c r="K58" s="34"/>
      <c r="N58" s="22"/>
      <c r="O58" s="15" t="s">
        <v>15</v>
      </c>
      <c r="P58">
        <v>1.1447000000000001</v>
      </c>
    </row>
    <row r="59" spans="1:22" x14ac:dyDescent="0.25">
      <c r="A59" s="29"/>
      <c r="H59" s="19"/>
      <c r="I59" s="12"/>
      <c r="K59" s="1">
        <f>4*M54^4*L54^2/((1-L54)^6*(1+L54)^2)</f>
        <v>1.1500703533797543E-3</v>
      </c>
      <c r="L59">
        <f>M54^4/(1-L54)^4</f>
        <v>0.13487033631430179</v>
      </c>
      <c r="M59">
        <f t="shared" ref="M59:M61" si="5">K59/L59</f>
        <v>8.5272298179759169E-3</v>
      </c>
      <c r="N59" s="10"/>
      <c r="O59" s="23" t="s">
        <v>17</v>
      </c>
      <c r="P59">
        <v>4</v>
      </c>
    </row>
    <row r="60" spans="1:22" ht="16.5" thickBot="1" x14ac:dyDescent="0.3">
      <c r="A60" s="29"/>
      <c r="K60" s="1">
        <f>4*M55^4*L55^2/((1-L55)^6*(1+L55)^2)</f>
        <v>8.2832015651149084E-3</v>
      </c>
      <c r="L60">
        <f>M55^4/(1-L55)^4</f>
        <v>0.16691442359524991</v>
      </c>
      <c r="M60">
        <f t="shared" si="5"/>
        <v>4.9625439112444887E-2</v>
      </c>
      <c r="N60" s="10"/>
      <c r="O60" s="23" t="s">
        <v>26</v>
      </c>
      <c r="P60">
        <f>M61</f>
        <v>3.125827799031973E-2</v>
      </c>
      <c r="R60" s="43"/>
    </row>
    <row r="61" spans="1:22" ht="16.5" thickBot="1" x14ac:dyDescent="0.3">
      <c r="A61" s="29"/>
      <c r="C61" s="9" t="s">
        <v>13</v>
      </c>
      <c r="D61" s="7" t="s">
        <v>25</v>
      </c>
      <c r="E61" s="7" t="s">
        <v>18</v>
      </c>
      <c r="F61" s="7" t="s">
        <v>22</v>
      </c>
      <c r="H61" s="16" t="s">
        <v>1</v>
      </c>
      <c r="I61">
        <f t="array" ref="I61">MMULT(TRANSPOSE(D63:D65),D63:D65)</f>
        <v>38431075.584673248</v>
      </c>
      <c r="K61" s="27">
        <f t="shared" ref="K61:L61" si="6">SUM(K59:K60)</f>
        <v>9.4332719184946623E-3</v>
      </c>
      <c r="L61" s="21">
        <f t="shared" si="6"/>
        <v>0.30178475990955167</v>
      </c>
      <c r="M61" s="45">
        <f t="shared" si="5"/>
        <v>3.125827799031973E-2</v>
      </c>
      <c r="N61" s="10"/>
      <c r="O61" s="23" t="s">
        <v>16</v>
      </c>
      <c r="P61" s="35">
        <f>P58*(P60*P59)^(1/(2*P57+1))</f>
        <v>0.5724005332210198</v>
      </c>
      <c r="R61" s="43"/>
    </row>
    <row r="62" spans="1:22" ht="17.25" x14ac:dyDescent="0.25">
      <c r="A62" s="29"/>
      <c r="C62" s="6">
        <f>E34*F34</f>
        <v>-3820.7043756669991</v>
      </c>
      <c r="H62" s="16" t="s">
        <v>2</v>
      </c>
      <c r="I62">
        <f t="array" ref="I62">MINVERSE(I61)</f>
        <v>2.602060922798662E-8</v>
      </c>
      <c r="N62" s="12"/>
    </row>
    <row r="63" spans="1:22" x14ac:dyDescent="0.25">
      <c r="A63" s="29"/>
      <c r="C63" s="6">
        <f>E35*F35</f>
        <v>-1901.8143009604785</v>
      </c>
      <c r="D63">
        <f>C62</f>
        <v>-3820.7043756669991</v>
      </c>
      <c r="E63">
        <f>(C63-D63*I$64)</f>
        <v>-1481.4022089468501</v>
      </c>
      <c r="F63">
        <f>E63^2</f>
        <v>2194552.5046726069</v>
      </c>
      <c r="H63" s="16" t="s">
        <v>3</v>
      </c>
      <c r="I63">
        <f t="array" ref="I63">MMULT(TRANSPOSE(D63:D65),C63:C65)</f>
        <v>4228772.3142845277</v>
      </c>
    </row>
    <row r="64" spans="1:22" x14ac:dyDescent="0.25">
      <c r="A64" s="29"/>
      <c r="C64" s="6">
        <f>E36*F36</f>
        <v>4496.2646744930953</v>
      </c>
      <c r="D64">
        <f>C63</f>
        <v>-1901.8143009604785</v>
      </c>
      <c r="E64">
        <f>(C64-D64*I$64)</f>
        <v>4705.5312521378655</v>
      </c>
      <c r="F64">
        <f t="shared" ref="F64:F65" si="7">E64^2</f>
        <v>22142024.364846148</v>
      </c>
      <c r="H64" s="19" t="s">
        <v>4</v>
      </c>
      <c r="I64" s="14">
        <f>I62*I63</f>
        <v>0.11003523190412631</v>
      </c>
      <c r="L64" t="s">
        <v>27</v>
      </c>
      <c r="M64">
        <f>4*I56^4*I55^2/((1-I55)^6*(1+I55)^2)</f>
        <v>1284541880237490</v>
      </c>
      <c r="N64" s="38"/>
    </row>
    <row r="65" spans="1:20" x14ac:dyDescent="0.25">
      <c r="A65" s="29"/>
      <c r="C65" s="6">
        <f>E37*F37</f>
        <v>1226.2540021344996</v>
      </c>
      <c r="D65">
        <f>C64</f>
        <v>4496.2646744930953</v>
      </c>
      <c r="E65">
        <f>(C65-D65*I$64)</f>
        <v>731.50647597432089</v>
      </c>
      <c r="F65">
        <f t="shared" si="7"/>
        <v>535101.72439236974</v>
      </c>
      <c r="H65" s="19" t="s">
        <v>5</v>
      </c>
      <c r="I65">
        <f>(F66/(3-1))^0.5</f>
        <v>3526.4485388213961</v>
      </c>
      <c r="L65" t="s">
        <v>28</v>
      </c>
      <c r="M65">
        <f>4*I65^4*I64^2/((1-I64)^6*(1+I64)^2)</f>
        <v>12233854428344.07</v>
      </c>
      <c r="O65" t="s">
        <v>31</v>
      </c>
      <c r="P65">
        <f>(M64+M65)/(M66+M67)</f>
        <v>8.5943775577362203E-3</v>
      </c>
    </row>
    <row r="66" spans="1:20" x14ac:dyDescent="0.25">
      <c r="A66" s="29"/>
      <c r="E66" s="21">
        <f>SUM(E63:E65)</f>
        <v>3955.6355191653365</v>
      </c>
      <c r="F66" s="21">
        <f>SUM(F63:F65)</f>
        <v>24871678.593911123</v>
      </c>
      <c r="H66" s="19" t="s">
        <v>20</v>
      </c>
      <c r="I66">
        <f>I62*I65^2</f>
        <v>0.32358811476812049</v>
      </c>
      <c r="L66" t="s">
        <v>29</v>
      </c>
      <c r="M66">
        <f>I56^4/(1-I55)^4</f>
        <v>1.5063999770823555E+17</v>
      </c>
      <c r="P66">
        <f>P58*(P65*P59)^(1/(2*P57+1))</f>
        <v>0.37220581695919325</v>
      </c>
    </row>
    <row r="67" spans="1:20" x14ac:dyDescent="0.25">
      <c r="A67" s="29"/>
      <c r="H67" s="19" t="s">
        <v>21</v>
      </c>
      <c r="I67" s="14">
        <f>I66^0.5</f>
        <v>0.56884805947469008</v>
      </c>
      <c r="L67" t="s">
        <v>30</v>
      </c>
      <c r="M67">
        <f>I65^4/(1-I64)^4</f>
        <v>246523852426247.03</v>
      </c>
    </row>
    <row r="68" spans="1:20" x14ac:dyDescent="0.25">
      <c r="A68" s="29"/>
    </row>
    <row r="69" spans="1:20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</row>
    <row r="70" spans="1:20" x14ac:dyDescent="0.25">
      <c r="A70" s="1"/>
      <c r="C70" s="12"/>
      <c r="D70" s="22"/>
      <c r="E70" s="22"/>
      <c r="F70" s="24"/>
    </row>
    <row r="71" spans="1:20" x14ac:dyDescent="0.25">
      <c r="A71" s="1"/>
      <c r="B71" s="12"/>
      <c r="C71" s="22"/>
      <c r="D71" s="22"/>
      <c r="E71" s="22"/>
      <c r="F71" s="22"/>
      <c r="G71" s="12"/>
      <c r="H71" s="17"/>
      <c r="I71" s="12"/>
      <c r="J71" s="12"/>
      <c r="K71" s="12"/>
      <c r="L71" s="12"/>
      <c r="M71" s="12"/>
      <c r="N71" s="12"/>
      <c r="O71" s="12"/>
      <c r="P71" s="12"/>
      <c r="Q71" s="12"/>
    </row>
    <row r="72" spans="1:20" x14ac:dyDescent="0.25">
      <c r="A72" s="1"/>
      <c r="B72" s="12"/>
      <c r="C72" s="12"/>
      <c r="D72" s="12"/>
      <c r="E72" s="12"/>
      <c r="F72" s="12"/>
      <c r="G72" s="12"/>
      <c r="H72" s="17"/>
      <c r="I72" s="12"/>
      <c r="J72" s="12"/>
      <c r="K72" s="12"/>
      <c r="L72" s="39"/>
      <c r="M72" s="39"/>
      <c r="N72" s="39"/>
      <c r="O72" s="12"/>
      <c r="P72" s="12"/>
      <c r="Q72" s="12"/>
    </row>
    <row r="73" spans="1:20" x14ac:dyDescent="0.25">
      <c r="A73" s="1"/>
      <c r="B73" s="12"/>
      <c r="C73" s="12"/>
      <c r="D73" s="12"/>
      <c r="E73" s="12"/>
      <c r="F73" s="12"/>
      <c r="G73" s="12"/>
      <c r="H73" s="17"/>
      <c r="I73" s="12"/>
      <c r="J73" s="12"/>
      <c r="K73" s="22"/>
      <c r="L73" s="12"/>
      <c r="M73" s="12"/>
      <c r="N73" s="12"/>
      <c r="O73" s="12"/>
      <c r="P73" s="12"/>
      <c r="Q73" s="12"/>
    </row>
    <row r="74" spans="1:20" x14ac:dyDescent="0.25">
      <c r="A74" s="1"/>
      <c r="B74" s="12"/>
      <c r="C74" s="12"/>
      <c r="D74" s="12"/>
      <c r="E74" s="12"/>
      <c r="F74" s="12"/>
      <c r="G74" s="12"/>
      <c r="H74" s="18"/>
      <c r="I74" s="12"/>
      <c r="J74" s="12"/>
      <c r="K74" s="22"/>
      <c r="L74" s="12"/>
      <c r="M74" s="12"/>
      <c r="N74" s="12"/>
      <c r="O74" s="12"/>
      <c r="P74" s="12"/>
      <c r="Q74" s="12"/>
    </row>
    <row r="75" spans="1:20" x14ac:dyDescent="0.25">
      <c r="A75" s="1"/>
      <c r="B75" s="12"/>
      <c r="C75" s="12"/>
      <c r="D75" s="12"/>
      <c r="E75" s="12"/>
      <c r="F75" s="12"/>
      <c r="G75" s="12"/>
      <c r="H75" s="18"/>
      <c r="I75" s="12"/>
      <c r="J75" s="12"/>
      <c r="K75" s="12"/>
      <c r="L75" s="12"/>
      <c r="M75" s="12"/>
      <c r="N75" s="12"/>
      <c r="O75" s="12"/>
      <c r="P75" s="12"/>
      <c r="Q75" s="12"/>
    </row>
    <row r="76" spans="1:20" x14ac:dyDescent="0.25">
      <c r="A76" s="1"/>
      <c r="B76" s="12"/>
      <c r="C76" s="12"/>
      <c r="D76" s="12"/>
      <c r="E76" s="10"/>
      <c r="F76" s="10"/>
      <c r="G76" s="12"/>
      <c r="H76" s="18"/>
      <c r="I76" s="12"/>
      <c r="J76" s="12"/>
      <c r="K76" s="12"/>
      <c r="L76" s="12"/>
      <c r="M76" s="12"/>
      <c r="N76" s="12"/>
      <c r="O76" s="17"/>
      <c r="P76" s="12"/>
      <c r="Q76" s="12"/>
    </row>
    <row r="77" spans="1:20" x14ac:dyDescent="0.25">
      <c r="A77" s="1"/>
      <c r="B77" s="12"/>
      <c r="C77" s="12"/>
      <c r="D77" s="12"/>
      <c r="E77" s="12"/>
      <c r="F77" s="12"/>
      <c r="G77" s="12"/>
      <c r="H77" s="18"/>
      <c r="I77" s="12"/>
      <c r="J77" s="12"/>
      <c r="K77" s="39"/>
      <c r="L77" s="12"/>
      <c r="M77" s="12"/>
      <c r="N77" s="22"/>
      <c r="O77" s="17"/>
      <c r="P77" s="12"/>
      <c r="Q77" s="12"/>
      <c r="R77" s="12"/>
    </row>
    <row r="78" spans="1:20" x14ac:dyDescent="0.25">
      <c r="A78" s="1"/>
      <c r="B78" s="12"/>
      <c r="C78" s="12"/>
      <c r="D78" s="12"/>
      <c r="E78" s="12"/>
      <c r="F78" s="12"/>
      <c r="G78" s="12"/>
      <c r="H78" s="18"/>
      <c r="I78" s="12"/>
      <c r="J78" s="12"/>
      <c r="K78" s="12"/>
      <c r="L78" s="12"/>
      <c r="M78" s="12"/>
      <c r="N78" s="10"/>
      <c r="O78" s="18"/>
      <c r="P78" s="12"/>
      <c r="Q78" s="12"/>
      <c r="R78" s="12"/>
    </row>
    <row r="79" spans="1:20" x14ac:dyDescent="0.25">
      <c r="A79" s="1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0"/>
      <c r="O79" s="18"/>
      <c r="P79" s="12"/>
      <c r="Q79" s="12"/>
      <c r="R79" s="12"/>
    </row>
    <row r="80" spans="1:20" x14ac:dyDescent="0.25">
      <c r="A80" s="1"/>
      <c r="B80" s="12"/>
      <c r="C80" s="22"/>
      <c r="D80" s="22"/>
      <c r="E80" s="22"/>
      <c r="F80" s="22"/>
      <c r="G80" s="12"/>
      <c r="H80" s="17"/>
      <c r="I80" s="12"/>
      <c r="J80" s="12"/>
      <c r="K80" s="10"/>
      <c r="L80" s="10"/>
      <c r="M80" s="10"/>
      <c r="N80" s="10"/>
      <c r="O80" s="18"/>
      <c r="P80" s="46"/>
      <c r="Q80" s="12"/>
      <c r="R80" s="12"/>
    </row>
    <row r="81" spans="1:18" x14ac:dyDescent="0.25">
      <c r="A81" s="1"/>
      <c r="B81" s="12"/>
      <c r="C81" s="12"/>
      <c r="D81" s="12"/>
      <c r="E81" s="12"/>
      <c r="F81" s="12"/>
      <c r="G81" s="12"/>
      <c r="H81" s="17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x14ac:dyDescent="0.25">
      <c r="A82" s="1"/>
      <c r="B82" s="12"/>
      <c r="C82" s="12"/>
      <c r="D82" s="12"/>
      <c r="E82" s="12"/>
      <c r="F82" s="12"/>
      <c r="G82" s="12"/>
      <c r="H82" s="17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x14ac:dyDescent="0.25">
      <c r="A83" s="1"/>
      <c r="B83" s="12"/>
      <c r="C83" s="12"/>
      <c r="D83" s="12"/>
      <c r="E83" s="12"/>
      <c r="F83" s="12"/>
      <c r="G83" s="12"/>
      <c r="H83" s="18"/>
      <c r="I83" s="12"/>
      <c r="J83" s="12"/>
      <c r="K83" s="12"/>
      <c r="L83" s="12"/>
      <c r="M83" s="12"/>
      <c r="N83" s="47"/>
      <c r="O83" s="12"/>
      <c r="P83" s="12"/>
      <c r="Q83" s="12"/>
      <c r="R83" s="12"/>
    </row>
    <row r="84" spans="1:18" x14ac:dyDescent="0.25">
      <c r="A84" s="1"/>
      <c r="B84" s="12"/>
      <c r="C84" s="12"/>
      <c r="D84" s="12"/>
      <c r="E84" s="12"/>
      <c r="F84" s="12"/>
      <c r="G84" s="12"/>
      <c r="H84" s="18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x14ac:dyDescent="0.25">
      <c r="A85" s="1"/>
      <c r="B85" s="12"/>
      <c r="C85" s="12"/>
      <c r="D85" s="12"/>
      <c r="E85" s="10"/>
      <c r="F85" s="10"/>
      <c r="G85" s="12"/>
      <c r="H85" s="18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x14ac:dyDescent="0.25">
      <c r="A86" s="1"/>
      <c r="B86" s="12"/>
      <c r="C86" s="12"/>
      <c r="D86" s="12"/>
      <c r="E86" s="12"/>
      <c r="F86" s="12"/>
      <c r="G86" s="12"/>
      <c r="H86" s="18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x14ac:dyDescent="0.25">
      <c r="A87" s="1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x14ac:dyDescent="0.25">
      <c r="A88" s="1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8" x14ac:dyDescent="0.25">
      <c r="A89" s="1"/>
    </row>
    <row r="90" spans="1:18" x14ac:dyDescent="0.25">
      <c r="A90" s="1"/>
    </row>
    <row r="91" spans="1:18" x14ac:dyDescent="0.25">
      <c r="A91" s="1"/>
    </row>
    <row r="92" spans="1:18" x14ac:dyDescent="0.25">
      <c r="A92" s="1"/>
    </row>
    <row r="93" spans="1:18" x14ac:dyDescent="0.25">
      <c r="A93" s="1"/>
    </row>
    <row r="94" spans="1:18" x14ac:dyDescent="0.25">
      <c r="A94" s="1"/>
    </row>
    <row r="95" spans="1:18" x14ac:dyDescent="0.25">
      <c r="A95" s="1"/>
    </row>
    <row r="96" spans="1:18" x14ac:dyDescent="0.25">
      <c r="A96" s="1"/>
    </row>
    <row r="97" spans="1:1" x14ac:dyDescent="0.25">
      <c r="A97" s="1"/>
    </row>
    <row r="98" spans="1:1" x14ac:dyDescent="0.25">
      <c r="A98" s="1"/>
    </row>
    <row r="99" spans="1:1" s="1" customFormat="1" x14ac:dyDescent="0.25"/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2"/>
    </row>
    <row r="138" spans="1:1" x14ac:dyDescent="0.25">
      <c r="A138" s="12"/>
    </row>
    <row r="139" spans="1:1" x14ac:dyDescent="0.25">
      <c r="A139" s="12"/>
    </row>
    <row r="140" spans="1:1" x14ac:dyDescent="0.25">
      <c r="A140" s="12"/>
    </row>
    <row r="141" spans="1:1" x14ac:dyDescent="0.25">
      <c r="A141" s="12"/>
    </row>
    <row r="142" spans="1:1" x14ac:dyDescent="0.25">
      <c r="A142" s="12"/>
    </row>
    <row r="143" spans="1:1" x14ac:dyDescent="0.25">
      <c r="A143" s="12"/>
    </row>
    <row r="144" spans="1:1" x14ac:dyDescent="0.25">
      <c r="A144" s="12"/>
    </row>
    <row r="145" spans="1:18" x14ac:dyDescent="0.25">
      <c r="A145" s="12"/>
    </row>
    <row r="146" spans="1:18" x14ac:dyDescent="0.25">
      <c r="A146" s="12"/>
    </row>
    <row r="147" spans="1:18" x14ac:dyDescent="0.25">
      <c r="A147" s="12"/>
    </row>
    <row r="148" spans="1:18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8"/>
      <c r="M148" s="12"/>
      <c r="N148" s="12"/>
      <c r="O148" s="12"/>
      <c r="P148" s="12"/>
      <c r="Q148" s="12"/>
      <c r="R148" s="12"/>
    </row>
    <row r="149" spans="1:18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x14ac:dyDescent="0.25">
      <c r="A150" s="12"/>
      <c r="B150" s="12"/>
      <c r="C150" s="22"/>
      <c r="D150" s="22"/>
      <c r="E150" s="22"/>
      <c r="F150" s="22"/>
      <c r="G150" s="12"/>
      <c r="H150" s="17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x14ac:dyDescent="0.25">
      <c r="A151" s="12"/>
      <c r="B151" s="12"/>
      <c r="C151" s="12"/>
      <c r="D151" s="12"/>
      <c r="E151" s="12"/>
      <c r="F151" s="12"/>
      <c r="G151" s="12"/>
      <c r="H151" s="17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x14ac:dyDescent="0.25">
      <c r="A152" s="12"/>
      <c r="B152" s="12"/>
      <c r="C152" s="12"/>
      <c r="D152" s="12"/>
      <c r="E152" s="12"/>
      <c r="F152" s="12"/>
      <c r="G152" s="12"/>
      <c r="H152" s="17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x14ac:dyDescent="0.25">
      <c r="A153" s="12"/>
      <c r="B153" s="12"/>
      <c r="C153" s="12"/>
      <c r="D153" s="12"/>
      <c r="E153" s="12"/>
      <c r="F153" s="12"/>
      <c r="G153" s="12"/>
      <c r="H153" s="18"/>
      <c r="I153" s="12"/>
      <c r="J153" s="12"/>
      <c r="K153" s="17"/>
      <c r="L153" s="12"/>
      <c r="M153" s="12"/>
      <c r="N153" s="12"/>
      <c r="O153" s="12"/>
      <c r="P153" s="12"/>
      <c r="Q153" s="12"/>
      <c r="R153" s="12"/>
    </row>
    <row r="154" spans="1:18" x14ac:dyDescent="0.25">
      <c r="A154" s="12"/>
      <c r="B154" s="12"/>
      <c r="C154" s="12"/>
      <c r="D154" s="12"/>
      <c r="E154" s="12"/>
      <c r="F154" s="12"/>
      <c r="G154" s="12"/>
      <c r="H154" s="18"/>
      <c r="I154" s="12"/>
      <c r="J154" s="12"/>
      <c r="K154" s="17"/>
      <c r="L154" s="12"/>
      <c r="M154" s="12"/>
      <c r="N154" s="12"/>
      <c r="O154" s="12"/>
      <c r="P154" s="12"/>
      <c r="Q154" s="12"/>
      <c r="R154" s="12"/>
    </row>
    <row r="155" spans="1:18" x14ac:dyDescent="0.25">
      <c r="A155" s="12"/>
      <c r="B155" s="12"/>
      <c r="C155" s="12"/>
      <c r="D155" s="12"/>
      <c r="E155" s="10"/>
      <c r="F155" s="10"/>
      <c r="G155" s="12"/>
      <c r="H155" s="18"/>
      <c r="I155" s="12"/>
      <c r="J155" s="12"/>
      <c r="K155" s="18"/>
      <c r="L155" s="12"/>
      <c r="M155" s="12"/>
      <c r="N155" s="12"/>
      <c r="O155" s="12"/>
      <c r="P155" s="12"/>
      <c r="Q155" s="12"/>
      <c r="R155" s="12"/>
    </row>
    <row r="156" spans="1:18" x14ac:dyDescent="0.25">
      <c r="A156" s="12"/>
      <c r="B156" s="12"/>
      <c r="C156" s="12"/>
      <c r="D156" s="12"/>
      <c r="E156" s="12"/>
      <c r="F156" s="12"/>
      <c r="G156" s="12"/>
      <c r="H156" s="18"/>
      <c r="I156" s="12"/>
      <c r="J156" s="12"/>
      <c r="K156" s="18"/>
      <c r="L156" s="12"/>
      <c r="M156" s="12"/>
      <c r="N156" s="12"/>
      <c r="O156" s="12"/>
      <c r="P156" s="12"/>
      <c r="Q156" s="12"/>
      <c r="R156" s="12"/>
    </row>
    <row r="157" spans="1:18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8"/>
      <c r="L157" s="12"/>
      <c r="M157" s="12"/>
      <c r="N157" s="12"/>
      <c r="O157" s="12"/>
      <c r="P157" s="12"/>
      <c r="Q157" s="12"/>
      <c r="R157" s="12"/>
    </row>
    <row r="158" spans="1:18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x14ac:dyDescent="0.25">
      <c r="A159" s="12"/>
      <c r="B159" s="12"/>
      <c r="C159" s="22"/>
      <c r="D159" s="22"/>
      <c r="E159" s="22"/>
      <c r="F159" s="22"/>
      <c r="G159" s="12"/>
      <c r="H159" s="17"/>
      <c r="I159" s="12"/>
      <c r="J159" s="12"/>
      <c r="K159" s="12"/>
      <c r="L159" s="12"/>
      <c r="M159" s="18"/>
      <c r="N159" s="12"/>
      <c r="O159" s="12"/>
      <c r="P159" s="12"/>
      <c r="Q159" s="12"/>
      <c r="R159" s="12"/>
    </row>
    <row r="160" spans="1:18" x14ac:dyDescent="0.25">
      <c r="A160" s="12"/>
      <c r="B160" s="12"/>
      <c r="C160" s="12"/>
      <c r="D160" s="12"/>
      <c r="E160" s="12"/>
      <c r="F160" s="12"/>
      <c r="G160" s="12"/>
      <c r="H160" s="17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x14ac:dyDescent="0.25">
      <c r="A161" s="12"/>
      <c r="B161" s="12"/>
      <c r="C161" s="12"/>
      <c r="D161" s="12"/>
      <c r="E161" s="12"/>
      <c r="F161" s="12"/>
      <c r="G161" s="12"/>
      <c r="H161" s="17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x14ac:dyDescent="0.25">
      <c r="A162" s="12"/>
      <c r="B162" s="12"/>
      <c r="C162" s="12"/>
      <c r="D162" s="12"/>
      <c r="E162" s="12"/>
      <c r="F162" s="12"/>
      <c r="G162" s="12"/>
      <c r="H162" s="18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x14ac:dyDescent="0.25">
      <c r="A163" s="12"/>
      <c r="B163" s="12"/>
      <c r="C163" s="12"/>
      <c r="D163" s="12"/>
      <c r="E163" s="12"/>
      <c r="F163" s="12"/>
      <c r="G163" s="12"/>
      <c r="H163" s="18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x14ac:dyDescent="0.25">
      <c r="A164" s="12"/>
      <c r="B164" s="12"/>
      <c r="C164" s="12"/>
      <c r="D164" s="12"/>
      <c r="E164" s="10"/>
      <c r="F164" s="10"/>
      <c r="G164" s="12"/>
      <c r="H164" s="18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x14ac:dyDescent="0.25">
      <c r="A165" s="12"/>
      <c r="B165" s="12"/>
      <c r="C165" s="12"/>
      <c r="D165" s="12"/>
      <c r="E165" s="12"/>
      <c r="F165" s="12"/>
      <c r="G165" s="12"/>
      <c r="H165" s="18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x14ac:dyDescent="0.25">
      <c r="A169" s="12"/>
      <c r="B169" s="12"/>
      <c r="C169" s="12"/>
      <c r="D169" s="12"/>
      <c r="E169" s="22"/>
      <c r="F169" s="22"/>
      <c r="G169" s="22"/>
      <c r="H169" s="12"/>
      <c r="I169" s="39"/>
      <c r="J169" s="39"/>
      <c r="K169" s="39"/>
      <c r="L169" s="39"/>
      <c r="M169" s="12"/>
      <c r="N169" s="12"/>
      <c r="O169" s="22"/>
      <c r="P169" s="12"/>
      <c r="Q169" s="12"/>
      <c r="R169" s="12"/>
    </row>
    <row r="170" spans="1:18" x14ac:dyDescent="0.25">
      <c r="A170" s="12"/>
      <c r="B170" s="12"/>
      <c r="C170" s="12"/>
      <c r="D170" s="12"/>
      <c r="E170" s="28"/>
      <c r="F170" s="28"/>
      <c r="G170" s="12"/>
      <c r="H170" s="22"/>
      <c r="I170" s="12"/>
      <c r="J170" s="12"/>
      <c r="K170" s="12"/>
      <c r="L170" s="12"/>
      <c r="M170" s="12"/>
      <c r="N170" s="12"/>
      <c r="O170" s="10"/>
      <c r="P170" s="12"/>
      <c r="Q170" s="12"/>
      <c r="R170" s="12"/>
    </row>
    <row r="171" spans="1:18" x14ac:dyDescent="0.25">
      <c r="A171" s="12"/>
      <c r="B171" s="12"/>
      <c r="C171" s="12"/>
      <c r="D171" s="12"/>
      <c r="E171" s="28"/>
      <c r="F171" s="28"/>
      <c r="G171" s="12"/>
      <c r="H171" s="22"/>
      <c r="I171" s="12"/>
      <c r="J171" s="12"/>
      <c r="K171" s="12"/>
      <c r="L171" s="12"/>
      <c r="M171" s="12"/>
      <c r="N171" s="12"/>
      <c r="O171" s="10"/>
      <c r="P171" s="12"/>
      <c r="Q171" s="12"/>
      <c r="R171" s="12"/>
    </row>
    <row r="172" spans="1:18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x14ac:dyDescent="0.25">
      <c r="A173" s="12"/>
      <c r="B173" s="12"/>
      <c r="C173" s="12"/>
      <c r="D173" s="12"/>
      <c r="E173" s="28"/>
      <c r="F173" s="28"/>
      <c r="G173" s="12"/>
      <c r="H173" s="22"/>
      <c r="I173" s="12"/>
      <c r="J173" s="12"/>
      <c r="K173" s="12"/>
      <c r="L173" s="12"/>
      <c r="M173" s="12"/>
      <c r="N173" s="12"/>
      <c r="O173" s="10"/>
      <c r="P173" s="12"/>
      <c r="Q173" s="12"/>
      <c r="R173" s="12"/>
    </row>
    <row r="174" spans="1:18" x14ac:dyDescent="0.25">
      <c r="A174" s="12"/>
      <c r="B174" s="12"/>
      <c r="C174" s="12"/>
      <c r="D174" s="12"/>
      <c r="E174" s="12"/>
      <c r="F174" s="12"/>
      <c r="G174" s="12"/>
      <c r="H174" s="22"/>
      <c r="I174" s="12"/>
      <c r="J174" s="12"/>
      <c r="K174" s="12"/>
      <c r="L174" s="12"/>
      <c r="M174" s="12"/>
      <c r="N174" s="12"/>
      <c r="O174" s="10"/>
      <c r="P174" s="12"/>
      <c r="Q174" s="12"/>
      <c r="R174" s="12"/>
    </row>
    <row r="175" spans="1:18" x14ac:dyDescent="0.25">
      <c r="A175" s="12"/>
      <c r="B175" s="12"/>
      <c r="C175" s="12"/>
      <c r="D175" s="12"/>
      <c r="E175" s="12"/>
      <c r="F175" s="39"/>
      <c r="G175" s="39"/>
      <c r="H175" s="39"/>
      <c r="I175" s="39"/>
      <c r="J175" s="12"/>
      <c r="K175" s="12"/>
      <c r="L175" s="22"/>
      <c r="M175" s="12"/>
      <c r="N175" s="12"/>
      <c r="O175" s="12"/>
      <c r="P175" s="12"/>
      <c r="Q175" s="12"/>
      <c r="R175" s="12"/>
    </row>
    <row r="176" spans="1:18" x14ac:dyDescent="0.25">
      <c r="A176" s="12"/>
      <c r="B176" s="12"/>
      <c r="C176" s="12"/>
      <c r="D176" s="12"/>
      <c r="E176" s="22"/>
      <c r="F176" s="12"/>
      <c r="G176" s="12"/>
      <c r="H176" s="12"/>
      <c r="I176" s="12"/>
      <c r="J176" s="12"/>
      <c r="K176" s="12"/>
      <c r="L176" s="10"/>
      <c r="M176" s="12"/>
      <c r="N176" s="12"/>
      <c r="O176" s="12"/>
      <c r="P176" s="12"/>
      <c r="Q176" s="12"/>
      <c r="R176" s="12"/>
    </row>
    <row r="177" spans="1:18" x14ac:dyDescent="0.25">
      <c r="A177" s="12"/>
      <c r="B177" s="12"/>
      <c r="C177" s="12"/>
      <c r="D177" s="12"/>
      <c r="E177" s="22"/>
      <c r="F177" s="12"/>
      <c r="G177" s="12"/>
      <c r="H177" s="12"/>
      <c r="I177" s="12"/>
      <c r="J177" s="12"/>
      <c r="K177" s="12"/>
      <c r="L177" s="10"/>
      <c r="M177" s="12"/>
      <c r="N177" s="12"/>
      <c r="O177" s="12"/>
      <c r="P177" s="12"/>
      <c r="Q177" s="12"/>
      <c r="R177" s="12"/>
    </row>
    <row r="178" spans="1:18" x14ac:dyDescent="0.25">
      <c r="A178" s="12"/>
      <c r="B178" s="12"/>
      <c r="C178" s="12"/>
      <c r="D178" s="12"/>
      <c r="E178" s="12"/>
      <c r="F178" s="12"/>
      <c r="G178" s="12"/>
      <c r="H178" s="12"/>
      <c r="I178" s="10"/>
      <c r="J178" s="10"/>
      <c r="K178" s="12"/>
      <c r="L178" s="10"/>
      <c r="M178" s="12"/>
      <c r="N178" s="12"/>
      <c r="O178" s="12"/>
      <c r="P178" s="12"/>
      <c r="Q178" s="12"/>
      <c r="R178" s="12"/>
    </row>
    <row r="179" spans="1:18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x14ac:dyDescent="0.25">
      <c r="F183" s="12"/>
      <c r="G183" s="12"/>
      <c r="H183" s="12"/>
      <c r="I183" s="12"/>
      <c r="J183" s="12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Bandwidth</vt:lpstr>
    </vt:vector>
  </TitlesOfParts>
  <Company>vaio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Pix</dc:creator>
  <cp:lastModifiedBy>Thomas, Gareth</cp:lastModifiedBy>
  <cp:lastPrinted>2013-01-17T18:48:02Z</cp:lastPrinted>
  <dcterms:created xsi:type="dcterms:W3CDTF">2013-01-05T18:10:22Z</dcterms:created>
  <dcterms:modified xsi:type="dcterms:W3CDTF">2013-02-07T18:54:23Z</dcterms:modified>
</cp:coreProperties>
</file>